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OSTA\Desktop\"/>
    </mc:Choice>
  </mc:AlternateContent>
  <xr:revisionPtr revIDLastSave="0" documentId="13_ncr:1_{441F37B1-4520-4648-9A98-97E3CCB70CFF}" xr6:coauthVersionLast="47" xr6:coauthVersionMax="47" xr10:uidLastSave="{00000000-0000-0000-0000-000000000000}"/>
  <bookViews>
    <workbookView xWindow="21480" yWindow="-120" windowWidth="19440" windowHeight="15600" xr2:uid="{C9F273E7-7E71-4C13-8175-8BEF33AB2D14}"/>
  </bookViews>
  <sheets>
    <sheet name="Instrucciones" sheetId="1" r:id="rId1"/>
    <sheet name="CONCURSO DE MÉRITOS" sheetId="2" r:id="rId2"/>
    <sheet name="CONCURSO-OPOSICIÓN"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0" i="3" l="1"/>
  <c r="H21" i="3"/>
  <c r="E13" i="3"/>
  <c r="H12" i="3"/>
  <c r="E12" i="3"/>
  <c r="E14" i="3" s="1"/>
  <c r="H15" i="3" s="1"/>
  <c r="D2" i="3"/>
  <c r="E1" i="3"/>
  <c r="G1" i="3" s="1"/>
  <c r="E1" i="2"/>
  <c r="G1" i="2" s="1"/>
  <c r="D2" i="2"/>
  <c r="E12" i="2"/>
  <c r="E14" i="2" s="1"/>
  <c r="H15" i="2" s="1"/>
  <c r="H12" i="2"/>
  <c r="E13" i="2"/>
  <c r="H21" i="2"/>
  <c r="H30" i="2"/>
  <c r="F9" i="3" l="1"/>
  <c r="G6" i="3"/>
  <c r="H6" i="3" s="1"/>
  <c r="G5" i="3"/>
  <c r="G5" i="2"/>
  <c r="G6" i="2" s="1"/>
  <c r="H6" i="2" s="1"/>
  <c r="F9" i="2"/>
  <c r="G7" i="3" l="1"/>
  <c r="H5" i="3"/>
  <c r="H8" i="3" s="1"/>
  <c r="H32" i="3" s="1"/>
  <c r="H5" i="2"/>
  <c r="H8" i="2" s="1"/>
  <c r="H32" i="2" s="1"/>
  <c r="G7" i="2"/>
</calcChain>
</file>

<file path=xl/sharedStrings.xml><?xml version="1.0" encoding="utf-8"?>
<sst xmlns="http://schemas.openxmlformats.org/spreadsheetml/2006/main" count="81" uniqueCount="49">
  <si>
    <t>INSTRUCCIONES</t>
  </si>
  <si>
    <r>
      <t xml:space="preserve">Tienes disponibles dos hojas en este libro: </t>
    </r>
    <r>
      <rPr>
        <b/>
        <sz val="11"/>
        <color theme="1"/>
        <rFont val="Arial"/>
        <family val="2"/>
      </rPr>
      <t>CONCURSO DE MÉRITOS</t>
    </r>
    <r>
      <rPr>
        <sz val="11"/>
        <color theme="1"/>
        <rFont val="Arial"/>
        <family val="2"/>
      </rPr>
      <t xml:space="preserve"> y</t>
    </r>
    <r>
      <rPr>
        <b/>
        <sz val="11"/>
        <color theme="1"/>
        <rFont val="Arial"/>
        <family val="2"/>
      </rPr>
      <t xml:space="preserve"> CONCURSO-OPOSICIÓN</t>
    </r>
  </si>
  <si>
    <r>
      <t xml:space="preserve">Los </t>
    </r>
    <r>
      <rPr>
        <b/>
        <sz val="11"/>
        <color theme="1"/>
        <rFont val="Arial"/>
        <family val="2"/>
      </rPr>
      <t>datos que debes rellenar</t>
    </r>
    <r>
      <rPr>
        <sz val="11"/>
        <color theme="1"/>
        <rFont val="Arial"/>
        <family val="2"/>
      </rPr>
      <t xml:space="preserve"> tienen un fondo verde y son:</t>
    </r>
  </si>
  <si>
    <t>Fecha de tu toma de posesión (en formato DD/MM/AAAA)</t>
  </si>
  <si>
    <t>Nº de oposiciones aprobadas sin plaza para el mismo puesto convocado. Debes haber aprobado TODOS los ejercicios en la misma convocatoria.</t>
  </si>
  <si>
    <t>Nº de ejercicios aprobados sin contar los del apartado anterior.</t>
  </si>
  <si>
    <t>Nº de horas de formación (con 200 horas se obtiene la puntuación máxima)</t>
  </si>
  <si>
    <t>Nº de titulaciones distintas y de superior nivel a la requerida para la plaza</t>
  </si>
  <si>
    <t>En la parte inferior, obtendrás la suma de tu puntuación.</t>
  </si>
  <si>
    <t>A tener en cuenta:</t>
  </si>
  <si>
    <t>Por lo tanto, el resultado es meramente orientativo, a la espera de la publicación oficial de las convocatorias que se debe producir antes del 31/12/2022</t>
  </si>
  <si>
    <t>TOTAL CONCURSO DE MÉRITOS</t>
  </si>
  <si>
    <t>Total titulaciones</t>
  </si>
  <si>
    <t>Bachiller superior</t>
  </si>
  <si>
    <t>Técnico superior o equivalente (FP II)</t>
  </si>
  <si>
    <t>Máster o doctorado universitario</t>
  </si>
  <si>
    <t>Diplomado universitario (3 años)</t>
  </si>
  <si>
    <t>Graduado (4 años)</t>
  </si>
  <si>
    <t>Licenciado (5/6 años)</t>
  </si>
  <si>
    <t>Superior y distinta a la requerida para la plaza.</t>
  </si>
  <si>
    <t>Titulaciones</t>
  </si>
  <si>
    <t>Total formación</t>
  </si>
  <si>
    <t>Nº de horas</t>
  </si>
  <si>
    <t>De los últimos 15 años. Relacionada con la plaza, organización municipal, empleo público, informática de gestión, atención ciudadana, procedimiento administrativo comun, igualdad de género y prevención de riesgos laborales</t>
  </si>
  <si>
    <t>Formación</t>
  </si>
  <si>
    <t>Total ejercicios</t>
  </si>
  <si>
    <t>C1-C2-AP</t>
  </si>
  <si>
    <t>A1-A2</t>
  </si>
  <si>
    <t>Nº Ejercicios aprobados</t>
  </si>
  <si>
    <t>Oposición aprobada sin plaza</t>
  </si>
  <si>
    <t>De los 15 últimos años. Si son anteriores se deben justificar. Con 4 ejercicios se alcanza el máximo</t>
  </si>
  <si>
    <t>Ejercicios aprobados</t>
  </si>
  <si>
    <t>Total experiencia</t>
  </si>
  <si>
    <t>Años:</t>
  </si>
  <si>
    <t>El resto de años</t>
  </si>
  <si>
    <t>Los 7 años más recientes</t>
  </si>
  <si>
    <t>Ptos</t>
  </si>
  <si>
    <t>Años</t>
  </si>
  <si>
    <t>Ptos/año</t>
  </si>
  <si>
    <t>Experiencia en la plaza</t>
  </si>
  <si>
    <t>CONCURSO DE MÉRITOS</t>
  </si>
  <si>
    <t>Antigüedad:</t>
  </si>
  <si>
    <t>Meses:</t>
  </si>
  <si>
    <t>Escribe tu fecha de toma de posesión</t>
  </si>
  <si>
    <t>CONCURSO-OPOSICIÓN</t>
  </si>
  <si>
    <t>Los 2,8 años más recientes</t>
  </si>
  <si>
    <t>TOTAL CONCURSO-OPOSICIÓN</t>
  </si>
  <si>
    <t>Se ha trasladado lo que se nos facilitó a todos los sindicatos en la última reunión del día 28 de noviembre. En el momento que se publiquen las bases definitivas haremos la adaptación correspondiente, porque hay errores evidentes que suponemos habrán tenido que corregir.</t>
  </si>
  <si>
    <t xml:space="preserve">Sólo calcula períodos ininterrumpidos. No se han tenido en cuenta los días para el cálculo de la antigüedad, únicamente los meses completos.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</si>
</sst>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
    <numFmt numFmtId="166" formatCode="0.000"/>
    <numFmt numFmtId="167" formatCode="0.0"/>
    <numFmt numFmtId="168" formatCode="0.00000"/>
  </numFmts>
  <fonts count="13" x14ac:knownFonts="1">
    <font>
      <sz val="11"/>
      <color theme="1"/>
      <name val="Calibri"/>
      <family val="2"/>
      <scheme val="minor"/>
    </font>
    <font>
      <b/>
      <sz val="16"/>
      <color theme="0"/>
      <name val="Arial"/>
      <family val="2"/>
    </font>
    <font>
      <sz val="11"/>
      <color theme="1"/>
      <name val="Arial"/>
      <family val="2"/>
    </font>
    <font>
      <b/>
      <sz val="11"/>
      <color theme="1"/>
      <name val="Arial"/>
      <family val="2"/>
    </font>
    <font>
      <u/>
      <sz val="11"/>
      <color theme="1"/>
      <name val="Calibri"/>
      <family val="2"/>
      <scheme val="minor"/>
    </font>
    <font>
      <b/>
      <sz val="14"/>
      <color theme="1"/>
      <name val="Arial"/>
      <family val="2"/>
    </font>
    <font>
      <sz val="10"/>
      <color theme="1"/>
      <name val="Arial"/>
      <family val="2"/>
    </font>
    <font>
      <b/>
      <sz val="10"/>
      <color theme="1"/>
      <name val="Arial"/>
      <family val="2"/>
    </font>
    <font>
      <sz val="11"/>
      <name val="Arial"/>
      <family val="2"/>
    </font>
    <font>
      <sz val="11"/>
      <color theme="0"/>
      <name val="Arial"/>
      <family val="2"/>
    </font>
    <font>
      <sz val="10"/>
      <color rgb="FF000000"/>
      <name val="Calibri"/>
      <family val="2"/>
      <scheme val="minor"/>
    </font>
    <font>
      <sz val="9"/>
      <color theme="0"/>
      <name val="Arial"/>
      <family val="2"/>
    </font>
    <font>
      <b/>
      <u/>
      <sz val="12"/>
      <color theme="1"/>
      <name val="Arial"/>
      <family val="2"/>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C000"/>
        <bgColor indexed="64"/>
      </patternFill>
    </fill>
  </fills>
  <borders count="1">
    <border>
      <left/>
      <right/>
      <top/>
      <bottom/>
      <diagonal/>
    </border>
  </borders>
  <cellStyleXfs count="2">
    <xf numFmtId="0" fontId="0" fillId="0" borderId="0"/>
    <xf numFmtId="0" fontId="10" fillId="0" borderId="0"/>
  </cellStyleXfs>
  <cellXfs count="127">
    <xf numFmtId="0" fontId="0" fillId="0" borderId="0" xfId="0"/>
    <xf numFmtId="0" fontId="0" fillId="3" borderId="0" xfId="0" applyFill="1"/>
    <xf numFmtId="0" fontId="2" fillId="3" borderId="0" xfId="0" applyFont="1" applyFill="1" applyAlignment="1">
      <alignment horizontal="right"/>
    </xf>
    <xf numFmtId="0" fontId="2" fillId="3" borderId="0" xfId="0" applyFont="1" applyFill="1"/>
    <xf numFmtId="0" fontId="4" fillId="0" borderId="0" xfId="0" applyFont="1"/>
    <xf numFmtId="0" fontId="3" fillId="3" borderId="0" xfId="0" applyFont="1" applyFill="1"/>
    <xf numFmtId="0" fontId="2" fillId="3" borderId="0" xfId="0" applyFont="1" applyFill="1" applyAlignment="1">
      <alignment horizontal="left" vertical="top" wrapText="1"/>
    </xf>
    <xf numFmtId="0" fontId="2" fillId="0" borderId="0" xfId="0" applyFont="1"/>
    <xf numFmtId="0" fontId="2" fillId="0" borderId="0" xfId="0" applyFont="1" applyAlignment="1">
      <alignment horizontal="center"/>
    </xf>
    <xf numFmtId="0" fontId="3" fillId="0" borderId="0" xfId="0" applyFont="1"/>
    <xf numFmtId="0" fontId="2" fillId="0" borderId="0" xfId="0" applyFont="1" applyAlignment="1">
      <alignment horizontal="left"/>
    </xf>
    <xf numFmtId="0" fontId="2" fillId="3" borderId="0" xfId="0" applyFont="1" applyFill="1" applyAlignment="1">
      <alignment horizontal="center"/>
    </xf>
    <xf numFmtId="0" fontId="2" fillId="3" borderId="0" xfId="0" applyFont="1" applyFill="1" applyAlignment="1">
      <alignment horizontal="left"/>
    </xf>
    <xf numFmtId="164" fontId="5" fillId="5" borderId="0" xfId="0" applyNumberFormat="1" applyFont="1" applyFill="1" applyAlignment="1" applyProtection="1">
      <alignment horizontal="center"/>
      <protection hidden="1"/>
    </xf>
    <xf numFmtId="2" fontId="5" fillId="6" borderId="0" xfId="0" applyNumberFormat="1" applyFont="1" applyFill="1" applyAlignment="1" applyProtection="1">
      <alignment horizontal="center"/>
      <protection hidden="1"/>
    </xf>
    <xf numFmtId="0" fontId="6" fillId="7" borderId="0" xfId="0" applyFont="1" applyFill="1" applyAlignment="1" applyProtection="1">
      <alignment horizontal="center"/>
      <protection locked="0"/>
    </xf>
    <xf numFmtId="0" fontId="2" fillId="6" borderId="0" xfId="0" applyFont="1" applyFill="1"/>
    <xf numFmtId="9" fontId="3" fillId="6" borderId="0" xfId="0" applyNumberFormat="1" applyFont="1" applyFill="1" applyAlignment="1">
      <alignment horizontal="center"/>
    </xf>
    <xf numFmtId="0" fontId="3" fillId="6" borderId="0" xfId="0" applyFont="1" applyFill="1" applyAlignment="1">
      <alignment horizontal="left"/>
    </xf>
    <xf numFmtId="2" fontId="5" fillId="0" borderId="0" xfId="0" applyNumberFormat="1" applyFont="1" applyAlignment="1">
      <alignment horizont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horizontal="left"/>
    </xf>
    <xf numFmtId="2" fontId="5" fillId="8" borderId="0" xfId="0" applyNumberFormat="1" applyFont="1" applyFill="1" applyAlignment="1" applyProtection="1">
      <alignment horizontal="center"/>
      <protection hidden="1"/>
    </xf>
    <xf numFmtId="1" fontId="2" fillId="7" borderId="0" xfId="0" applyNumberFormat="1" applyFont="1" applyFill="1" applyAlignment="1" applyProtection="1">
      <alignment horizontal="center"/>
      <protection locked="0"/>
    </xf>
    <xf numFmtId="0" fontId="7" fillId="0" borderId="0" xfId="0" applyFont="1"/>
    <xf numFmtId="0" fontId="2" fillId="8" borderId="0" xfId="0" applyFont="1" applyFill="1"/>
    <xf numFmtId="165" fontId="3" fillId="8" borderId="0" xfId="0" applyNumberFormat="1" applyFont="1" applyFill="1" applyAlignment="1">
      <alignment horizontal="center"/>
    </xf>
    <xf numFmtId="0" fontId="3" fillId="8" borderId="0" xfId="0" applyFont="1" applyFill="1" applyAlignment="1">
      <alignment horizontal="left"/>
    </xf>
    <xf numFmtId="164" fontId="5" fillId="9" borderId="0" xfId="0" applyNumberFormat="1" applyFont="1" applyFill="1" applyAlignment="1" applyProtection="1">
      <alignment horizontal="center"/>
      <protection hidden="1"/>
    </xf>
    <xf numFmtId="164" fontId="3" fillId="0" borderId="0" xfId="0" applyNumberFormat="1" applyFont="1" applyAlignment="1" applyProtection="1">
      <alignment horizontal="center"/>
      <protection hidden="1"/>
    </xf>
    <xf numFmtId="164" fontId="8" fillId="0" borderId="0" xfId="0" applyNumberFormat="1" applyFont="1" applyAlignment="1" applyProtection="1">
      <alignment horizontal="center"/>
      <protection hidden="1"/>
    </xf>
    <xf numFmtId="0" fontId="2" fillId="7" borderId="0" xfId="0" applyFont="1" applyFill="1" applyAlignment="1" applyProtection="1">
      <alignment horizontal="center"/>
      <protection locked="0"/>
    </xf>
    <xf numFmtId="166" fontId="3" fillId="0" borderId="0" xfId="0" applyNumberFormat="1" applyFont="1" applyAlignment="1" applyProtection="1">
      <alignment horizontal="center"/>
      <protection hidden="1"/>
    </xf>
    <xf numFmtId="9" fontId="3" fillId="0" borderId="0" xfId="0" applyNumberFormat="1" applyFont="1" applyAlignment="1">
      <alignment horizontal="center"/>
    </xf>
    <xf numFmtId="2" fontId="2" fillId="0" borderId="0" xfId="0" applyNumberFormat="1" applyFont="1" applyAlignment="1">
      <alignment horizontal="center"/>
    </xf>
    <xf numFmtId="0" fontId="2" fillId="9" borderId="0" xfId="0" applyFont="1" applyFill="1"/>
    <xf numFmtId="165" fontId="3" fillId="9" borderId="0" xfId="0" applyNumberFormat="1" applyFont="1" applyFill="1" applyAlignment="1">
      <alignment horizontal="center"/>
    </xf>
    <xf numFmtId="0" fontId="3" fillId="9" borderId="0" xfId="0" applyFont="1" applyFill="1" applyAlignment="1">
      <alignment horizontal="left"/>
    </xf>
    <xf numFmtId="0" fontId="3" fillId="0" borderId="0" xfId="0" applyFont="1" applyAlignment="1">
      <alignment horizontal="center" vertical="center"/>
    </xf>
    <xf numFmtId="2" fontId="5" fillId="11" borderId="0" xfId="0" applyNumberFormat="1" applyFont="1" applyFill="1" applyAlignment="1" applyProtection="1">
      <alignment horizontal="center"/>
      <protection hidden="1"/>
    </xf>
    <xf numFmtId="2" fontId="2" fillId="0" borderId="0" xfId="0" applyNumberFormat="1" applyFont="1"/>
    <xf numFmtId="9" fontId="3" fillId="0" borderId="0" xfId="0" applyNumberFormat="1" applyFont="1" applyAlignment="1">
      <alignment horizontal="center" vertical="center"/>
    </xf>
    <xf numFmtId="0" fontId="3" fillId="0" borderId="0" xfId="0" applyFont="1" applyAlignment="1">
      <alignment vertical="center"/>
    </xf>
    <xf numFmtId="2" fontId="2" fillId="3" borderId="0" xfId="0" applyNumberFormat="1" applyFont="1" applyFill="1" applyAlignment="1">
      <alignment horizontal="center"/>
    </xf>
    <xf numFmtId="2" fontId="2" fillId="12" borderId="0" xfId="0" applyNumberFormat="1" applyFont="1" applyFill="1" applyAlignment="1" applyProtection="1">
      <alignment horizontal="center"/>
      <protection hidden="1"/>
    </xf>
    <xf numFmtId="2" fontId="3" fillId="12" borderId="0" xfId="0" applyNumberFormat="1" applyFont="1" applyFill="1" applyAlignment="1" applyProtection="1">
      <alignment horizontal="center"/>
      <protection hidden="1"/>
    </xf>
    <xf numFmtId="2" fontId="3" fillId="12" borderId="0" xfId="0" applyNumberFormat="1" applyFont="1" applyFill="1" applyAlignment="1">
      <alignment horizontal="left"/>
    </xf>
    <xf numFmtId="2" fontId="2" fillId="0" borderId="0" xfId="0" applyNumberFormat="1" applyFont="1" applyAlignment="1" applyProtection="1">
      <alignment horizontal="center"/>
      <protection hidden="1"/>
    </xf>
    <xf numFmtId="2" fontId="3" fillId="0" borderId="0" xfId="0" applyNumberFormat="1" applyFont="1" applyAlignment="1" applyProtection="1">
      <alignment horizontal="center"/>
      <protection hidden="1"/>
    </xf>
    <xf numFmtId="2" fontId="3" fillId="0" borderId="0" xfId="0" applyNumberFormat="1" applyFont="1" applyAlignment="1">
      <alignment horizontal="left"/>
    </xf>
    <xf numFmtId="0" fontId="3" fillId="11" borderId="0" xfId="0" applyFont="1" applyFill="1" applyAlignment="1">
      <alignment horizontal="center"/>
    </xf>
    <xf numFmtId="0" fontId="2" fillId="11" borderId="0" xfId="0" applyFont="1" applyFill="1"/>
    <xf numFmtId="9" fontId="3" fillId="11" borderId="0" xfId="0" applyNumberFormat="1" applyFont="1" applyFill="1" applyAlignment="1">
      <alignment horizontal="center"/>
    </xf>
    <xf numFmtId="0" fontId="3" fillId="11" borderId="0" xfId="0" applyFont="1" applyFill="1"/>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right" vertical="center"/>
    </xf>
    <xf numFmtId="14" fontId="9" fillId="0" borderId="0" xfId="0" applyNumberFormat="1" applyFont="1" applyAlignment="1">
      <alignment horizontal="center" vertical="center"/>
    </xf>
    <xf numFmtId="2" fontId="3" fillId="0" borderId="0" xfId="0" applyNumberFormat="1" applyFont="1" applyAlignment="1" applyProtection="1">
      <alignment horizontal="left" vertical="center"/>
      <protection hidden="1"/>
    </xf>
    <xf numFmtId="0" fontId="2" fillId="0" borderId="0" xfId="0" applyFont="1" applyAlignment="1">
      <alignment horizontal="right" vertical="center"/>
    </xf>
    <xf numFmtId="0" fontId="3" fillId="0" borderId="0" xfId="0" applyFont="1" applyAlignment="1" applyProtection="1">
      <alignment horizontal="left" vertical="center"/>
      <protection hidden="1"/>
    </xf>
    <xf numFmtId="0" fontId="3" fillId="0" borderId="0" xfId="0" applyFont="1" applyAlignment="1">
      <alignment horizontal="left" vertical="center"/>
    </xf>
    <xf numFmtId="166" fontId="5" fillId="9" borderId="0" xfId="0" applyNumberFormat="1" applyFont="1" applyFill="1" applyAlignment="1" applyProtection="1">
      <alignment horizontal="center"/>
      <protection hidden="1"/>
    </xf>
    <xf numFmtId="165" fontId="3" fillId="6" borderId="0" xfId="0" applyNumberFormat="1" applyFont="1" applyFill="1" applyAlignment="1">
      <alignment horizontal="center"/>
    </xf>
    <xf numFmtId="167" fontId="5" fillId="6" borderId="0" xfId="0" applyNumberFormat="1" applyFont="1" applyFill="1" applyAlignment="1" applyProtection="1">
      <alignment horizontal="center"/>
      <protection hidden="1"/>
    </xf>
    <xf numFmtId="2" fontId="5" fillId="13" borderId="0" xfId="0" applyNumberFormat="1" applyFont="1" applyFill="1" applyAlignment="1" applyProtection="1">
      <alignment horizontal="center"/>
      <protection hidden="1"/>
    </xf>
    <xf numFmtId="14" fontId="2" fillId="0" borderId="0" xfId="0" applyNumberFormat="1" applyFont="1"/>
    <xf numFmtId="0" fontId="2" fillId="0" borderId="0" xfId="0" applyFont="1" applyFill="1"/>
    <xf numFmtId="2" fontId="2" fillId="0" borderId="0" xfId="0" applyNumberFormat="1" applyFont="1" applyFill="1"/>
    <xf numFmtId="0" fontId="3" fillId="0" borderId="0" xfId="0" applyFont="1" applyFill="1" applyAlignment="1">
      <alignment vertical="center"/>
    </xf>
    <xf numFmtId="9" fontId="2" fillId="0" borderId="0" xfId="0" applyNumberFormat="1" applyFont="1" applyFill="1" applyAlignment="1">
      <alignment horizontal="center" vertical="center"/>
    </xf>
    <xf numFmtId="0" fontId="3" fillId="0" borderId="0" xfId="0" applyFont="1" applyFill="1" applyAlignment="1">
      <alignment horizontal="center" vertical="center"/>
    </xf>
    <xf numFmtId="9" fontId="2" fillId="0" borderId="0" xfId="0" applyNumberFormat="1" applyFont="1" applyFill="1" applyAlignment="1">
      <alignment horizontal="center"/>
    </xf>
    <xf numFmtId="2" fontId="2" fillId="0" borderId="0" xfId="0" applyNumberFormat="1" applyFont="1" applyFill="1" applyAlignment="1">
      <alignment horizontal="center"/>
    </xf>
    <xf numFmtId="2" fontId="3" fillId="0" borderId="0" xfId="0" applyNumberFormat="1" applyFont="1" applyFill="1" applyAlignment="1">
      <alignment horizontal="left"/>
    </xf>
    <xf numFmtId="2" fontId="3" fillId="0" borderId="0" xfId="0" applyNumberFormat="1" applyFont="1" applyFill="1" applyAlignment="1" applyProtection="1">
      <alignment horizontal="center"/>
      <protection hidden="1"/>
    </xf>
    <xf numFmtId="2" fontId="2" fillId="0" borderId="0" xfId="0" applyNumberFormat="1" applyFont="1" applyFill="1" applyAlignment="1" applyProtection="1">
      <alignment horizontal="center"/>
      <protection hidden="1"/>
    </xf>
    <xf numFmtId="0" fontId="2" fillId="0" borderId="0" xfId="0" applyFont="1" applyFill="1" applyAlignment="1">
      <alignment vertical="center" wrapText="1"/>
    </xf>
    <xf numFmtId="164" fontId="3" fillId="0" borderId="0" xfId="0" applyNumberFormat="1" applyFont="1" applyFill="1" applyAlignment="1" applyProtection="1">
      <alignment horizontal="center"/>
      <protection hidden="1"/>
    </xf>
    <xf numFmtId="164" fontId="8" fillId="0" borderId="0" xfId="0" applyNumberFormat="1" applyFont="1" applyFill="1" applyAlignment="1" applyProtection="1">
      <alignment horizontal="center"/>
      <protection hidden="1"/>
    </xf>
    <xf numFmtId="0" fontId="3" fillId="0" borderId="0" xfId="0" applyFont="1" applyFill="1" applyAlignment="1">
      <alignment horizontal="left"/>
    </xf>
    <xf numFmtId="165" fontId="2" fillId="0" borderId="0" xfId="0" applyNumberFormat="1" applyFont="1" applyFill="1" applyAlignment="1">
      <alignment horizontal="center"/>
    </xf>
    <xf numFmtId="0" fontId="3" fillId="0" borderId="0" xfId="0" applyFont="1" applyFill="1" applyAlignment="1">
      <alignment horizontal="center"/>
    </xf>
    <xf numFmtId="168" fontId="5" fillId="0" borderId="0" xfId="0" applyNumberFormat="1"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left"/>
    </xf>
    <xf numFmtId="0" fontId="3" fillId="0" borderId="0" xfId="0" applyFont="1" applyFill="1" applyAlignment="1">
      <alignment horizontal="left" vertical="center"/>
    </xf>
    <xf numFmtId="14" fontId="9"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3" fillId="0" borderId="0" xfId="0" applyFont="1" applyFill="1" applyAlignment="1" applyProtection="1">
      <alignment horizontal="left" vertical="center"/>
      <protection hidden="1"/>
    </xf>
    <xf numFmtId="2" fontId="3" fillId="0" borderId="0" xfId="0" applyNumberFormat="1" applyFont="1" applyFill="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2" fontId="3" fillId="0" borderId="0" xfId="0" applyNumberFormat="1" applyFont="1" applyFill="1" applyAlignment="1">
      <alignment horizontal="right"/>
    </xf>
    <xf numFmtId="2" fontId="3" fillId="0" borderId="0" xfId="0" applyNumberFormat="1" applyFont="1" applyAlignment="1">
      <alignment horizontal="right"/>
    </xf>
    <xf numFmtId="2" fontId="2" fillId="12" borderId="0" xfId="0" applyNumberFormat="1" applyFont="1" applyFill="1" applyAlignment="1">
      <alignment horizontal="center"/>
    </xf>
    <xf numFmtId="2" fontId="2" fillId="3" borderId="0" xfId="0" applyNumberFormat="1" applyFont="1" applyFill="1" applyAlignment="1" applyProtection="1">
      <alignment horizontal="center"/>
      <protection hidden="1"/>
    </xf>
    <xf numFmtId="14" fontId="3" fillId="7" borderId="0" xfId="0" applyNumberFormat="1" applyFont="1" applyFill="1" applyAlignment="1" applyProtection="1">
      <alignment horizontal="center" vertical="center"/>
      <protection locked="0"/>
    </xf>
    <xf numFmtId="0" fontId="3" fillId="0" borderId="0" xfId="0" applyFont="1" applyBorder="1" applyAlignment="1">
      <alignment horizontal="center" vertical="center"/>
    </xf>
    <xf numFmtId="0" fontId="12" fillId="4" borderId="0" xfId="0" applyFont="1" applyFill="1" applyAlignment="1">
      <alignment horizontal="center" vertical="center"/>
    </xf>
    <xf numFmtId="0" fontId="1" fillId="2" borderId="0" xfId="0" applyFont="1" applyFill="1" applyAlignment="1">
      <alignment horizontal="center"/>
    </xf>
    <xf numFmtId="0" fontId="2" fillId="3" borderId="0" xfId="0" applyFont="1" applyFill="1" applyAlignment="1">
      <alignment horizontal="left"/>
    </xf>
    <xf numFmtId="0" fontId="2" fillId="3" borderId="0" xfId="0" applyFont="1" applyFill="1" applyAlignment="1">
      <alignment horizontal="left" vertical="top" wrapText="1"/>
    </xf>
    <xf numFmtId="0" fontId="3"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xf>
    <xf numFmtId="0" fontId="5" fillId="5" borderId="0" xfId="0" applyFont="1" applyFill="1" applyAlignment="1">
      <alignment horizontal="center" vertical="center"/>
    </xf>
    <xf numFmtId="0" fontId="2" fillId="0" borderId="0" xfId="0" applyFont="1" applyAlignment="1">
      <alignment horizontal="left" wrapText="1"/>
    </xf>
    <xf numFmtId="0" fontId="6" fillId="0" borderId="0" xfId="0" applyFont="1" applyAlignment="1">
      <alignment horizontal="left"/>
    </xf>
    <xf numFmtId="0" fontId="5" fillId="5" borderId="0" xfId="0" applyFont="1" applyFill="1" applyAlignment="1">
      <alignment horizontal="center"/>
    </xf>
    <xf numFmtId="0" fontId="3" fillId="11" borderId="0" xfId="0" applyFont="1" applyFill="1" applyAlignment="1">
      <alignment horizontal="center"/>
    </xf>
    <xf numFmtId="0" fontId="3" fillId="8" borderId="0" xfId="0" applyFont="1" applyFill="1" applyAlignment="1">
      <alignment horizontal="center"/>
    </xf>
    <xf numFmtId="0" fontId="3" fillId="10" borderId="0" xfId="0" applyFont="1" applyFill="1" applyAlignment="1">
      <alignment horizontal="center"/>
    </xf>
    <xf numFmtId="1" fontId="7" fillId="10" borderId="0" xfId="0" applyNumberFormat="1" applyFont="1" applyFill="1" applyAlignment="1">
      <alignment horizontal="center"/>
    </xf>
    <xf numFmtId="0" fontId="3" fillId="9" borderId="0" xfId="0" applyFont="1" applyFill="1" applyAlignment="1">
      <alignment horizontal="center"/>
    </xf>
    <xf numFmtId="0" fontId="3" fillId="6" borderId="0" xfId="0" applyFont="1" applyFill="1" applyAlignment="1">
      <alignment horizontal="center"/>
    </xf>
    <xf numFmtId="0" fontId="3" fillId="0" borderId="0" xfId="0" applyFont="1" applyFill="1" applyAlignment="1">
      <alignment horizontal="center" vertical="center"/>
    </xf>
    <xf numFmtId="0" fontId="5" fillId="13" borderId="0" xfId="0" applyFont="1" applyFill="1" applyAlignment="1">
      <alignment horizontal="center" vertical="center"/>
    </xf>
    <xf numFmtId="0" fontId="3" fillId="0" borderId="0" xfId="0" applyFont="1" applyFill="1" applyAlignment="1">
      <alignment horizontal="center"/>
    </xf>
    <xf numFmtId="0" fontId="2" fillId="0" borderId="0" xfId="0" applyFont="1" applyFill="1" applyAlignment="1">
      <alignment horizontal="center" vertical="center" wrapText="1"/>
    </xf>
    <xf numFmtId="0" fontId="5" fillId="13" borderId="0" xfId="0" applyFont="1" applyFill="1" applyAlignment="1">
      <alignment horizontal="center"/>
    </xf>
    <xf numFmtId="0" fontId="2" fillId="0" borderId="0" xfId="0" applyFont="1" applyFill="1" applyAlignment="1">
      <alignment horizontal="left" wrapText="1"/>
    </xf>
    <xf numFmtId="0" fontId="6" fillId="0" borderId="0" xfId="0" applyFont="1" applyFill="1" applyAlignment="1">
      <alignment horizontal="left"/>
    </xf>
  </cellXfs>
  <cellStyles count="2">
    <cellStyle name="Normal" xfId="0" builtinId="0"/>
    <cellStyle name="Normal 2" xfId="1" xr:uid="{1D2900A8-EB5C-4205-9868-D7001A4808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9E6B0-E234-49E3-8CC3-318BE2EDF2CA}">
  <sheetPr>
    <pageSetUpPr fitToPage="1"/>
  </sheetPr>
  <dimension ref="A1:B26"/>
  <sheetViews>
    <sheetView showGridLines="0" showRowColHeaders="0" tabSelected="1" showRuler="0" view="pageLayout" zoomScale="85" zoomScaleNormal="100" zoomScalePageLayoutView="85" workbookViewId="0">
      <selection sqref="A1:B1"/>
    </sheetView>
  </sheetViews>
  <sheetFormatPr baseColWidth="10" defaultColWidth="0" defaultRowHeight="15" customHeight="1" zeroHeight="1" x14ac:dyDescent="0.25"/>
  <cols>
    <col min="1" max="1" width="21.5703125" customWidth="1"/>
    <col min="2" max="2" width="146.140625" customWidth="1"/>
    <col min="3" max="16384" width="11.42578125" hidden="1"/>
  </cols>
  <sheetData>
    <row r="1" spans="1:2" ht="20.25" x14ac:dyDescent="0.3">
      <c r="A1" s="104" t="s">
        <v>0</v>
      </c>
      <c r="B1" s="104"/>
    </row>
    <row r="2" spans="1:2" x14ac:dyDescent="0.25">
      <c r="A2" s="1"/>
      <c r="B2" s="1"/>
    </row>
    <row r="3" spans="1:2" x14ac:dyDescent="0.25">
      <c r="A3" s="105" t="s">
        <v>1</v>
      </c>
      <c r="B3" s="105"/>
    </row>
    <row r="4" spans="1:2" x14ac:dyDescent="0.25">
      <c r="A4" s="1"/>
      <c r="B4" s="1"/>
    </row>
    <row r="5" spans="1:2" x14ac:dyDescent="0.25">
      <c r="A5" s="105" t="s">
        <v>2</v>
      </c>
      <c r="B5" s="105"/>
    </row>
    <row r="6" spans="1:2" x14ac:dyDescent="0.25">
      <c r="A6" s="2">
        <v>1</v>
      </c>
      <c r="B6" s="3" t="s">
        <v>3</v>
      </c>
    </row>
    <row r="7" spans="1:2" x14ac:dyDescent="0.25">
      <c r="A7" s="2">
        <v>2</v>
      </c>
      <c r="B7" s="3" t="s">
        <v>4</v>
      </c>
    </row>
    <row r="8" spans="1:2" x14ac:dyDescent="0.25">
      <c r="A8" s="2">
        <v>3</v>
      </c>
      <c r="B8" s="3" t="s">
        <v>5</v>
      </c>
    </row>
    <row r="9" spans="1:2" x14ac:dyDescent="0.25">
      <c r="A9" s="2">
        <v>4</v>
      </c>
      <c r="B9" s="3" t="s">
        <v>6</v>
      </c>
    </row>
    <row r="10" spans="1:2" x14ac:dyDescent="0.25">
      <c r="A10" s="2">
        <v>5</v>
      </c>
      <c r="B10" s="3" t="s">
        <v>7</v>
      </c>
    </row>
    <row r="11" spans="1:2" x14ac:dyDescent="0.25">
      <c r="A11" s="2"/>
    </row>
    <row r="12" spans="1:2" s="4" customFormat="1" x14ac:dyDescent="0.25">
      <c r="A12" s="2"/>
      <c r="B12" s="3"/>
    </row>
    <row r="13" spans="1:2" s="4" customFormat="1" x14ac:dyDescent="0.25">
      <c r="A13" s="3" t="s">
        <v>8</v>
      </c>
      <c r="B13" s="3"/>
    </row>
    <row r="14" spans="1:2" s="4" customFormat="1" x14ac:dyDescent="0.25">
      <c r="A14" s="3"/>
      <c r="B14" s="3"/>
    </row>
    <row r="15" spans="1:2" s="4" customFormat="1" x14ac:dyDescent="0.25">
      <c r="A15" s="5" t="s">
        <v>9</v>
      </c>
      <c r="B15" s="3"/>
    </row>
    <row r="16" spans="1:2" s="4" customFormat="1" x14ac:dyDescent="0.25">
      <c r="A16" s="106" t="s">
        <v>48</v>
      </c>
      <c r="B16" s="106"/>
    </row>
    <row r="17" spans="1:2" s="4" customFormat="1" ht="35.25" customHeight="1" x14ac:dyDescent="0.25">
      <c r="A17" s="5"/>
      <c r="B17" s="3"/>
    </row>
    <row r="18" spans="1:2" s="4" customFormat="1" x14ac:dyDescent="0.25">
      <c r="A18" s="106" t="s">
        <v>47</v>
      </c>
      <c r="B18" s="106"/>
    </row>
    <row r="19" spans="1:2" ht="15" customHeight="1" x14ac:dyDescent="0.25">
      <c r="A19" s="106"/>
      <c r="B19" s="106"/>
    </row>
    <row r="20" spans="1:2" ht="43.5" customHeight="1" x14ac:dyDescent="0.25">
      <c r="A20" s="6"/>
      <c r="B20" s="6"/>
    </row>
    <row r="21" spans="1:2" ht="15.75" x14ac:dyDescent="0.25">
      <c r="A21" s="103" t="s">
        <v>10</v>
      </c>
      <c r="B21" s="103"/>
    </row>
    <row r="22" spans="1:2" ht="32.25" customHeight="1" x14ac:dyDescent="0.25">
      <c r="A22" s="3"/>
      <c r="B22" s="3"/>
    </row>
    <row r="23" spans="1:2" hidden="1" x14ac:dyDescent="0.25">
      <c r="A23" s="7"/>
      <c r="B23" s="7"/>
    </row>
    <row r="24" spans="1:2" hidden="1" x14ac:dyDescent="0.25">
      <c r="A24" s="7"/>
      <c r="B24" s="7"/>
    </row>
    <row r="25" spans="1:2" hidden="1" x14ac:dyDescent="0.25"/>
    <row r="26" spans="1:2" hidden="1" x14ac:dyDescent="0.25"/>
  </sheetData>
  <mergeCells count="6">
    <mergeCell ref="A21:B21"/>
    <mergeCell ref="A1:B1"/>
    <mergeCell ref="A3:B3"/>
    <mergeCell ref="A5:B5"/>
    <mergeCell ref="A16:B16"/>
    <mergeCell ref="A18:B19"/>
  </mergeCells>
  <pageMargins left="0.7" right="0.7" top="0.75" bottom="0.75" header="0.3" footer="0.3"/>
  <pageSetup paperSize="9" scale="78" fitToHeight="0" orientation="landscape" r:id="rId1"/>
  <headerFooter>
    <oddHeader>&amp;C&amp;"Arial Black,Normal"&amp;16Preparado por OSTA &amp;D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CC8CD-61E6-4689-832E-30826EF3523B}">
  <sheetPr>
    <tabColor theme="4" tint="0.39997558519241921"/>
    <pageSetUpPr fitToPage="1"/>
  </sheetPr>
  <dimension ref="A1:Q33"/>
  <sheetViews>
    <sheetView showGridLines="0" showRowColHeaders="0" showRuler="0" view="pageLayout" zoomScaleNormal="100" workbookViewId="0">
      <selection activeCell="C1" sqref="C1"/>
    </sheetView>
  </sheetViews>
  <sheetFormatPr baseColWidth="10" defaultColWidth="0" defaultRowHeight="15" zeroHeight="1" x14ac:dyDescent="0.25"/>
  <cols>
    <col min="1" max="1" width="38.5703125" style="10" customWidth="1"/>
    <col min="2" max="2" width="6.85546875" style="9" bestFit="1" customWidth="1"/>
    <col min="3" max="3" width="11.42578125" style="8" customWidth="1"/>
    <col min="4" max="7" width="11.42578125" style="7" customWidth="1"/>
    <col min="8" max="8" width="11.28515625" style="7" bestFit="1" customWidth="1"/>
    <col min="9" max="10" width="11.42578125" hidden="1" customWidth="1"/>
    <col min="11" max="16" width="0" hidden="1" customWidth="1"/>
    <col min="17" max="17" width="0" style="7" hidden="1" customWidth="1"/>
    <col min="18" max="16384" width="11.42578125" style="7" hidden="1"/>
  </cols>
  <sheetData>
    <row r="1" spans="1:8" s="55" customFormat="1" ht="33" customHeight="1" x14ac:dyDescent="0.25">
      <c r="A1" s="62" t="s">
        <v>43</v>
      </c>
      <c r="B1" s="102"/>
      <c r="C1" s="101">
        <v>44910</v>
      </c>
      <c r="D1" s="60" t="s">
        <v>42</v>
      </c>
      <c r="E1" s="61">
        <f>IF(C1&lt;&gt;0,((YEAR(A2)-YEAR(C1))*12)+MONTH(A2)-MONTH(C1),"")</f>
        <v>1</v>
      </c>
      <c r="F1" s="60" t="s">
        <v>33</v>
      </c>
      <c r="G1" s="59">
        <f>IF(C1&lt;&gt;0,E1/12,"")</f>
        <v>8.3333333333333329E-2</v>
      </c>
      <c r="H1" s="58">
        <v>42370</v>
      </c>
    </row>
    <row r="2" spans="1:8" s="55" customFormat="1" x14ac:dyDescent="0.25">
      <c r="A2" s="58">
        <v>44927</v>
      </c>
      <c r="B2" s="39"/>
      <c r="C2" s="57" t="s">
        <v>41</v>
      </c>
      <c r="D2" s="107" t="str">
        <f>DATEDIF(C1,A2,"Y")&amp;" Años "&amp;DATEDIF(C1,A2,"YM")&amp;" meses "&amp;DATEDIF(C1,A2,"MD")&amp;" días"</f>
        <v>0 Años 0 meses 17 días</v>
      </c>
      <c r="E2" s="107"/>
      <c r="F2" s="107"/>
      <c r="G2" s="107"/>
      <c r="H2" s="56"/>
    </row>
    <row r="3" spans="1:8" ht="28.5" customHeight="1" x14ac:dyDescent="0.25">
      <c r="A3" s="110" t="s">
        <v>40</v>
      </c>
      <c r="B3" s="110"/>
      <c r="C3" s="110"/>
      <c r="D3" s="110"/>
      <c r="E3" s="110"/>
      <c r="F3" s="110"/>
      <c r="G3" s="110"/>
      <c r="H3" s="110"/>
    </row>
    <row r="4" spans="1:8" x14ac:dyDescent="0.25">
      <c r="A4" s="54" t="s">
        <v>39</v>
      </c>
      <c r="B4" s="53">
        <v>0.7</v>
      </c>
      <c r="C4" s="52"/>
      <c r="D4" s="52"/>
      <c r="E4" s="52"/>
      <c r="F4" s="51" t="s">
        <v>38</v>
      </c>
      <c r="G4" s="51" t="s">
        <v>37</v>
      </c>
      <c r="H4" s="51" t="s">
        <v>36</v>
      </c>
    </row>
    <row r="5" spans="1:8" x14ac:dyDescent="0.25">
      <c r="A5" s="7"/>
      <c r="C5" s="50" t="s">
        <v>35</v>
      </c>
      <c r="D5" s="50"/>
      <c r="E5" s="50"/>
      <c r="F5" s="35">
        <v>7.23</v>
      </c>
      <c r="G5" s="49">
        <f>IF(G1&gt;7,7,G1)</f>
        <v>8.3333333333333329E-2</v>
      </c>
      <c r="H5" s="48">
        <f>G5*(F5)</f>
        <v>0.60250000000000004</v>
      </c>
    </row>
    <row r="6" spans="1:8" x14ac:dyDescent="0.25">
      <c r="A6" s="7"/>
      <c r="C6" s="47" t="s">
        <v>34</v>
      </c>
      <c r="D6" s="47"/>
      <c r="E6" s="47"/>
      <c r="F6" s="99">
        <v>2.41</v>
      </c>
      <c r="G6" s="46">
        <f>IF(C1&lt;&gt;"",IF(G1&gt;7,G1-G5,0),"")</f>
        <v>0</v>
      </c>
      <c r="H6" s="45">
        <f>IF(G6="","",G6*F6)</f>
        <v>0</v>
      </c>
    </row>
    <row r="7" spans="1:8" x14ac:dyDescent="0.25">
      <c r="A7" s="7"/>
      <c r="C7" s="41"/>
      <c r="D7" s="41"/>
      <c r="E7" s="41"/>
      <c r="F7" s="44" t="s">
        <v>33</v>
      </c>
      <c r="G7" s="100">
        <f>SUM(G5:G6)</f>
        <v>8.3333333333333329E-2</v>
      </c>
      <c r="H7" s="3"/>
    </row>
    <row r="8" spans="1:8" ht="18" x14ac:dyDescent="0.25">
      <c r="A8" s="43"/>
      <c r="B8" s="42"/>
      <c r="C8" s="41"/>
      <c r="D8" s="41"/>
      <c r="E8" s="41"/>
      <c r="F8" s="114" t="s">
        <v>32</v>
      </c>
      <c r="G8" s="114"/>
      <c r="H8" s="40">
        <f>IF(SUM(H5:H6)&gt;70,70,SUM(H5:H6))</f>
        <v>0.60250000000000004</v>
      </c>
    </row>
    <row r="9" spans="1:8" x14ac:dyDescent="0.25">
      <c r="A9" s="39"/>
      <c r="B9" s="34"/>
      <c r="C9" s="7"/>
      <c r="F9" s="109" t="str">
        <f>IF(G1&gt;15,"* Tienes el máximo","")</f>
        <v/>
      </c>
      <c r="G9" s="109"/>
      <c r="H9" s="109"/>
    </row>
    <row r="10" spans="1:8" x14ac:dyDescent="0.25">
      <c r="A10" s="38" t="s">
        <v>31</v>
      </c>
      <c r="B10" s="37">
        <v>0.17499999999999999</v>
      </c>
      <c r="C10" s="36"/>
      <c r="D10" s="36"/>
      <c r="E10" s="36"/>
      <c r="F10" s="36"/>
      <c r="G10" s="36"/>
      <c r="H10" s="36"/>
    </row>
    <row r="11" spans="1:8" ht="18" customHeight="1" x14ac:dyDescent="0.25">
      <c r="A11" s="108" t="s">
        <v>30</v>
      </c>
      <c r="C11" s="116" t="s">
        <v>29</v>
      </c>
      <c r="D11" s="116"/>
      <c r="E11" s="116"/>
      <c r="F11" s="35"/>
      <c r="G11" s="117" t="s">
        <v>28</v>
      </c>
      <c r="H11" s="117"/>
    </row>
    <row r="12" spans="1:8" ht="15" customHeight="1" x14ac:dyDescent="0.25">
      <c r="A12" s="108"/>
      <c r="B12" s="34"/>
      <c r="C12" s="98" t="s">
        <v>27</v>
      </c>
      <c r="D12" s="24">
        <v>0</v>
      </c>
      <c r="E12" s="31">
        <f>14.4375*D12</f>
        <v>0</v>
      </c>
      <c r="G12" s="24">
        <v>0</v>
      </c>
      <c r="H12" s="33">
        <f>IF(G12&gt;4,17.5,4.375*G12)</f>
        <v>0</v>
      </c>
    </row>
    <row r="13" spans="1:8" x14ac:dyDescent="0.25">
      <c r="A13" s="108"/>
      <c r="C13" s="98" t="s">
        <v>26</v>
      </c>
      <c r="D13" s="32">
        <v>0</v>
      </c>
      <c r="E13" s="31">
        <f>9.625*D13</f>
        <v>0</v>
      </c>
    </row>
    <row r="14" spans="1:8" x14ac:dyDescent="0.25">
      <c r="A14" s="108"/>
      <c r="C14" s="7"/>
      <c r="E14" s="30">
        <f>IF(SUM(E12:E13)&gt;17.5,17.5,SUM(E12:E13))</f>
        <v>0</v>
      </c>
    </row>
    <row r="15" spans="1:8" ht="18" x14ac:dyDescent="0.25">
      <c r="A15" s="108"/>
      <c r="C15" s="7"/>
      <c r="F15" s="118" t="s">
        <v>25</v>
      </c>
      <c r="G15" s="118"/>
      <c r="H15" s="29">
        <f>IF(H12+E14&gt;17.5,17.5,H12+E14)</f>
        <v>0</v>
      </c>
    </row>
    <row r="16" spans="1:8" ht="18" x14ac:dyDescent="0.25">
      <c r="A16" s="7"/>
      <c r="C16" s="7"/>
      <c r="F16" s="20"/>
      <c r="G16" s="20"/>
      <c r="H16" s="19"/>
    </row>
    <row r="17" spans="1:8" x14ac:dyDescent="0.25">
      <c r="A17" s="28" t="s">
        <v>24</v>
      </c>
      <c r="B17" s="27">
        <v>5.5E-2</v>
      </c>
      <c r="C17" s="26"/>
      <c r="D17" s="26"/>
      <c r="E17" s="26"/>
      <c r="F17" s="26"/>
      <c r="G17" s="26"/>
      <c r="H17" s="26"/>
    </row>
    <row r="18" spans="1:8" x14ac:dyDescent="0.25">
      <c r="A18" s="111" t="s">
        <v>23</v>
      </c>
      <c r="B18" s="111"/>
      <c r="C18" s="111"/>
      <c r="D18" s="111"/>
      <c r="E18" s="111"/>
      <c r="F18" s="111"/>
      <c r="G18" s="111"/>
      <c r="H18" s="111"/>
    </row>
    <row r="19" spans="1:8" ht="15" customHeight="1" x14ac:dyDescent="0.25">
      <c r="A19" s="111"/>
      <c r="B19" s="111"/>
      <c r="C19" s="111"/>
      <c r="D19" s="111"/>
      <c r="E19" s="111"/>
      <c r="F19" s="111"/>
      <c r="G19" s="111"/>
      <c r="H19" s="111"/>
    </row>
    <row r="20" spans="1:8" x14ac:dyDescent="0.25">
      <c r="A20" s="22"/>
      <c r="B20" s="21"/>
    </row>
    <row r="21" spans="1:8" ht="18" x14ac:dyDescent="0.25">
      <c r="A21" s="22"/>
      <c r="B21" s="21"/>
      <c r="C21" s="25" t="s">
        <v>22</v>
      </c>
      <c r="D21" s="24">
        <v>0</v>
      </c>
      <c r="F21" s="115" t="s">
        <v>21</v>
      </c>
      <c r="G21" s="115"/>
      <c r="H21" s="23">
        <f>IF(D21&gt;200,5.5,D21*0.0275)</f>
        <v>0</v>
      </c>
    </row>
    <row r="22" spans="1:8" ht="18" x14ac:dyDescent="0.25">
      <c r="A22" s="22"/>
      <c r="B22" s="21"/>
      <c r="C22" s="7"/>
      <c r="F22" s="20"/>
      <c r="G22" s="20"/>
      <c r="H22" s="19"/>
    </row>
    <row r="23" spans="1:8" x14ac:dyDescent="0.25">
      <c r="A23" s="18" t="s">
        <v>20</v>
      </c>
      <c r="B23" s="17">
        <v>7.0000000000000007E-2</v>
      </c>
      <c r="C23" s="16"/>
      <c r="D23" s="16"/>
      <c r="E23" s="16"/>
      <c r="F23" s="16"/>
      <c r="G23" s="16"/>
      <c r="H23" s="16"/>
    </row>
    <row r="24" spans="1:8" x14ac:dyDescent="0.25">
      <c r="A24" s="111" t="s">
        <v>19</v>
      </c>
      <c r="C24" s="112" t="s">
        <v>18</v>
      </c>
      <c r="D24" s="112"/>
      <c r="E24" s="112"/>
      <c r="F24" s="15">
        <v>0</v>
      </c>
    </row>
    <row r="25" spans="1:8" x14ac:dyDescent="0.25">
      <c r="A25" s="111"/>
      <c r="C25" s="112" t="s">
        <v>17</v>
      </c>
      <c r="D25" s="112"/>
      <c r="E25" s="112"/>
      <c r="F25" s="15">
        <v>0</v>
      </c>
    </row>
    <row r="26" spans="1:8" x14ac:dyDescent="0.25">
      <c r="C26" s="112" t="s">
        <v>16</v>
      </c>
      <c r="D26" s="112"/>
      <c r="E26" s="112"/>
      <c r="F26" s="15">
        <v>0</v>
      </c>
    </row>
    <row r="27" spans="1:8" x14ac:dyDescent="0.25">
      <c r="C27" s="112" t="s">
        <v>15</v>
      </c>
      <c r="D27" s="112"/>
      <c r="E27" s="112"/>
      <c r="F27" s="15">
        <v>0</v>
      </c>
    </row>
    <row r="28" spans="1:8" x14ac:dyDescent="0.25">
      <c r="C28" s="112" t="s">
        <v>14</v>
      </c>
      <c r="D28" s="112"/>
      <c r="E28" s="112"/>
      <c r="F28" s="15">
        <v>0</v>
      </c>
    </row>
    <row r="29" spans="1:8" x14ac:dyDescent="0.25">
      <c r="C29" s="112" t="s">
        <v>13</v>
      </c>
      <c r="D29" s="112"/>
      <c r="E29" s="112"/>
      <c r="F29" s="15">
        <v>0</v>
      </c>
    </row>
    <row r="30" spans="1:8" ht="18" x14ac:dyDescent="0.25">
      <c r="C30" s="7"/>
      <c r="F30" s="119" t="s">
        <v>12</v>
      </c>
      <c r="G30" s="119"/>
      <c r="H30" s="14">
        <f>IF((F24*7)+(F25*6)+(F26*5)+(F27*2)+(F28*3)+(F29*1)&gt;7,7,(F24*7+F25*6+F26*5+F27*2+F28*3+F29*1))</f>
        <v>0</v>
      </c>
    </row>
    <row r="31" spans="1:8" x14ac:dyDescent="0.25">
      <c r="C31" s="7"/>
    </row>
    <row r="32" spans="1:8" ht="18" customHeight="1" x14ac:dyDescent="0.25">
      <c r="D32" s="113" t="s">
        <v>11</v>
      </c>
      <c r="E32" s="113"/>
      <c r="F32" s="113"/>
      <c r="G32" s="113"/>
      <c r="H32" s="13">
        <f>H30+H21+H15+H8</f>
        <v>0.60250000000000004</v>
      </c>
    </row>
    <row r="33" spans="1:8" hidden="1" x14ac:dyDescent="0.25">
      <c r="A33" s="12"/>
      <c r="B33" s="5"/>
      <c r="C33" s="11"/>
      <c r="D33" s="3"/>
      <c r="E33" s="3"/>
      <c r="F33" s="3"/>
      <c r="G33" s="3"/>
      <c r="H33" s="3"/>
    </row>
  </sheetData>
  <sheetProtection algorithmName="SHA-512" hashValue="edboapx5iMnxgecFfhL/8UpFAvMxggDmveOCbjIkyASMFO+4Nxeujc5Ns/s8glTLUI0zsVmEfL5fb7Qx7jcEpA==" saltValue="+Jcnk03Z4DYW9YqfIVGNqA==" spinCount="100000" sheet="1" objects="1" scenarios="1" selectLockedCells="1"/>
  <mergeCells count="19">
    <mergeCell ref="D32:G32"/>
    <mergeCell ref="F8:G8"/>
    <mergeCell ref="C26:E26"/>
    <mergeCell ref="C27:E27"/>
    <mergeCell ref="C28:E28"/>
    <mergeCell ref="C29:E29"/>
    <mergeCell ref="F21:G21"/>
    <mergeCell ref="C11:E11"/>
    <mergeCell ref="G11:H11"/>
    <mergeCell ref="A18:H19"/>
    <mergeCell ref="C25:E25"/>
    <mergeCell ref="F15:G15"/>
    <mergeCell ref="F30:G30"/>
    <mergeCell ref="D2:G2"/>
    <mergeCell ref="A11:A15"/>
    <mergeCell ref="F9:H9"/>
    <mergeCell ref="A3:H3"/>
    <mergeCell ref="A24:A25"/>
    <mergeCell ref="C24:E24"/>
  </mergeCells>
  <dataValidations count="4">
    <dataValidation type="whole" operator="greaterThanOrEqual" allowBlank="1" showInputMessage="1" showErrorMessage="1" errorTitle="ERROR" error="Sólo números enteros" promptTitle="Aviso" prompt="No debes contar los ejercicios de la oposición aprobada sin plaza" sqref="G12" xr:uid="{6B38408A-2325-4232-A735-8C0DCBED9549}">
      <formula1>0</formula1>
    </dataValidation>
    <dataValidation type="whole" operator="greaterThanOrEqual" allowBlank="1" showErrorMessage="1" errorTitle="ERROR" error="Sólo números enteros" promptTitle="AVISO" prompt="El máximo se consigue con 200 horas de formación" sqref="D21" xr:uid="{F1867C78-45FC-44ED-82F5-111FFA75BAC6}">
      <formula1>0</formula1>
    </dataValidation>
    <dataValidation type="whole" operator="greaterThanOrEqual" allowBlank="1" showErrorMessage="1" errorTitle="ERROR" error="Sólo números enteros" promptTitle="Aviso" prompt="Números enteros" sqref="D12:D13 F24:F29" xr:uid="{B4ABBB2A-580A-4C41-ADC1-4B78392113C8}">
      <formula1>0</formula1>
    </dataValidation>
    <dataValidation type="date" operator="notEqual" allowBlank="1" showInputMessage="1" showErrorMessage="1" errorTitle="ERROR" error="El formato de fecha no es correcto. Introduce la fecha con formato DD/MM/AAAA" promptTitle="AVISO" prompt="DD/MM/AAAA" sqref="C1" xr:uid="{3FB110E3-BEA8-479A-ADD0-80CCFF0C262B}">
      <formula1>29249</formula1>
    </dataValidation>
  </dataValidations>
  <printOptions horizontalCentered="1" verticalCentered="1"/>
  <pageMargins left="0.23622047244094491" right="0.23622047244094491" top="0.74803149606299213" bottom="0.74803149606299213" header="0.31496062992125984" footer="0.31496062992125984"/>
  <pageSetup paperSize="9" scale="93" fitToWidth="0" orientation="landscape" r:id="rId1"/>
  <headerFooter>
    <oddHeader xml:space="preserve">&amp;L                                                                                                  &amp;G&amp;C&amp;"Arial Black,Normal"&amp;14Preparado por OSTA &amp;D&amp;R
</oddHeader>
    <oddFooter>&amp;C&amp;"Arial Black,Normal"Preparado por OSTA &amp;D&amp;RPágina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378A3-5582-4D4D-A938-C9864ABCF105}">
  <sheetPr>
    <tabColor theme="7"/>
    <pageSetUpPr fitToPage="1"/>
  </sheetPr>
  <dimension ref="A1:H38"/>
  <sheetViews>
    <sheetView showGridLines="0" showRowColHeaders="0" showRuler="0" view="pageLayout" zoomScaleNormal="100" workbookViewId="0">
      <selection activeCell="C1" sqref="C1"/>
    </sheetView>
  </sheetViews>
  <sheetFormatPr baseColWidth="10" defaultColWidth="0" defaultRowHeight="15" customHeight="1" zeroHeight="1" x14ac:dyDescent="0.25"/>
  <cols>
    <col min="1" max="1" width="31.140625" style="7" customWidth="1"/>
    <col min="2" max="2" width="7.42578125" style="7" customWidth="1"/>
    <col min="3" max="8" width="11.42578125" style="7" customWidth="1"/>
    <col min="9" max="16384" width="11.42578125" hidden="1"/>
  </cols>
  <sheetData>
    <row r="1" spans="1:8" ht="36" customHeight="1" x14ac:dyDescent="0.25">
      <c r="A1" s="88" t="s">
        <v>43</v>
      </c>
      <c r="B1" s="72"/>
      <c r="C1" s="101">
        <v>44910</v>
      </c>
      <c r="D1" s="93" t="s">
        <v>42</v>
      </c>
      <c r="E1" s="94">
        <f>IF(C1&lt;&gt;0,((YEAR('CONCURSO DE MÉRITOS'!A2)-YEAR(C1))*12)+MONTH('CONCURSO DE MÉRITOS'!A2)-MONTH(C1),"")</f>
        <v>1</v>
      </c>
      <c r="F1" s="93" t="s">
        <v>33</v>
      </c>
      <c r="G1" s="95">
        <f>IF(C1&lt;&gt;0,E1/12,"")</f>
        <v>8.3333333333333329E-2</v>
      </c>
      <c r="H1" s="96">
        <v>43904</v>
      </c>
    </row>
    <row r="2" spans="1:8" x14ac:dyDescent="0.25">
      <c r="A2" s="89">
        <v>44927</v>
      </c>
      <c r="B2" s="90"/>
      <c r="C2" s="91" t="s">
        <v>41</v>
      </c>
      <c r="D2" s="120" t="str">
        <f>DATEDIF(C1,A2,"Y")&amp;" Años "&amp;DATEDIF(C1,A2,"YM")&amp;" meses "&amp;DATEDIF(C1,A2,"MD")&amp;" días"</f>
        <v>0 Años 0 meses 17 días</v>
      </c>
      <c r="E2" s="120"/>
      <c r="F2" s="120"/>
      <c r="G2" s="120"/>
      <c r="H2" s="92"/>
    </row>
    <row r="3" spans="1:8" ht="28.5" customHeight="1" x14ac:dyDescent="0.25">
      <c r="A3" s="121" t="s">
        <v>44</v>
      </c>
      <c r="B3" s="121"/>
      <c r="C3" s="121"/>
      <c r="D3" s="121"/>
      <c r="E3" s="121"/>
      <c r="F3" s="121"/>
      <c r="G3" s="121"/>
      <c r="H3" s="121"/>
    </row>
    <row r="4" spans="1:8" x14ac:dyDescent="0.25">
      <c r="A4" s="54" t="s">
        <v>39</v>
      </c>
      <c r="B4" s="53">
        <v>0.28000000000000003</v>
      </c>
      <c r="C4" s="52"/>
      <c r="D4" s="52"/>
      <c r="E4" s="52"/>
      <c r="F4" s="51" t="s">
        <v>38</v>
      </c>
      <c r="G4" s="51" t="s">
        <v>37</v>
      </c>
      <c r="H4" s="51" t="s">
        <v>36</v>
      </c>
    </row>
    <row r="5" spans="1:8" x14ac:dyDescent="0.25">
      <c r="A5" s="68"/>
      <c r="B5" s="68"/>
      <c r="C5" s="75" t="s">
        <v>45</v>
      </c>
      <c r="D5" s="75"/>
      <c r="E5" s="75"/>
      <c r="F5" s="74">
        <v>7.23</v>
      </c>
      <c r="G5" s="76">
        <f>IF(G1&gt;2.8,2.8,G1)</f>
        <v>8.3333333333333329E-2</v>
      </c>
      <c r="H5" s="77">
        <f>F5*G5</f>
        <v>0.60250000000000004</v>
      </c>
    </row>
    <row r="6" spans="1:8" x14ac:dyDescent="0.25">
      <c r="A6" s="68"/>
      <c r="B6" s="68"/>
      <c r="C6" s="47" t="s">
        <v>34</v>
      </c>
      <c r="D6" s="47"/>
      <c r="E6" s="47"/>
      <c r="F6" s="99">
        <v>2.41</v>
      </c>
      <c r="G6" s="46">
        <f>IF(G1&gt;2.8,G1-2.8,0)</f>
        <v>0</v>
      </c>
      <c r="H6" s="45">
        <f>F6*G6</f>
        <v>0</v>
      </c>
    </row>
    <row r="7" spans="1:8" x14ac:dyDescent="0.25">
      <c r="A7" s="68"/>
      <c r="B7" s="68"/>
      <c r="C7" s="69"/>
      <c r="D7" s="69"/>
      <c r="E7" s="69"/>
      <c r="F7" s="74" t="s">
        <v>33</v>
      </c>
      <c r="G7" s="77">
        <f>SUM(G5:G6)</f>
        <v>8.3333333333333329E-2</v>
      </c>
      <c r="H7" s="68"/>
    </row>
    <row r="8" spans="1:8" ht="18" x14ac:dyDescent="0.25">
      <c r="A8" s="70"/>
      <c r="B8" s="71"/>
      <c r="C8" s="69"/>
      <c r="D8" s="69"/>
      <c r="E8" s="69"/>
      <c r="F8" s="114" t="s">
        <v>32</v>
      </c>
      <c r="G8" s="114"/>
      <c r="H8" s="40">
        <f>IF(SUM(H5:H6)&gt;28,28,SUM(H5:H6))</f>
        <v>0.60250000000000004</v>
      </c>
    </row>
    <row r="9" spans="1:8" x14ac:dyDescent="0.25">
      <c r="A9" s="72"/>
      <c r="B9" s="73"/>
      <c r="C9" s="68"/>
      <c r="D9" s="68"/>
      <c r="E9" s="68"/>
      <c r="F9" s="122" t="str">
        <f>IF('CONCURSO-OPOSICIÓN'!G1&gt;6,"* Tienes el máximo","")</f>
        <v/>
      </c>
      <c r="G9" s="122"/>
      <c r="H9" s="122"/>
    </row>
    <row r="10" spans="1:8" x14ac:dyDescent="0.25">
      <c r="A10" s="38" t="s">
        <v>31</v>
      </c>
      <c r="B10" s="37">
        <v>7.0000000000000007E-2</v>
      </c>
      <c r="C10" s="36"/>
      <c r="D10" s="36"/>
      <c r="E10" s="36"/>
      <c r="F10" s="36"/>
      <c r="G10" s="36"/>
      <c r="H10" s="36"/>
    </row>
    <row r="11" spans="1:8" x14ac:dyDescent="0.25">
      <c r="A11" s="123" t="s">
        <v>30</v>
      </c>
      <c r="B11" s="68"/>
      <c r="C11" s="116" t="s">
        <v>29</v>
      </c>
      <c r="D11" s="116"/>
      <c r="E11" s="116"/>
      <c r="F11" s="74"/>
      <c r="G11" s="117" t="s">
        <v>28</v>
      </c>
      <c r="H11" s="117"/>
    </row>
    <row r="12" spans="1:8" ht="15" customHeight="1" x14ac:dyDescent="0.25">
      <c r="A12" s="123"/>
      <c r="B12" s="73"/>
      <c r="C12" s="97" t="s">
        <v>27</v>
      </c>
      <c r="D12" s="24">
        <v>0</v>
      </c>
      <c r="E12" s="80">
        <f>5.775*D12</f>
        <v>0</v>
      </c>
      <c r="F12" s="68"/>
      <c r="G12" s="24">
        <v>0</v>
      </c>
      <c r="H12" s="76">
        <f>IF(G12&gt;4,7,1.75*G12)</f>
        <v>0</v>
      </c>
    </row>
    <row r="13" spans="1:8" x14ac:dyDescent="0.25">
      <c r="A13" s="123"/>
      <c r="B13" s="68"/>
      <c r="C13" s="97" t="s">
        <v>26</v>
      </c>
      <c r="D13" s="24">
        <v>0</v>
      </c>
      <c r="E13" s="80">
        <f>3.85*D13</f>
        <v>0</v>
      </c>
      <c r="F13" s="68"/>
      <c r="G13" s="68"/>
      <c r="H13" s="68"/>
    </row>
    <row r="14" spans="1:8" x14ac:dyDescent="0.25">
      <c r="A14" s="123"/>
      <c r="B14" s="68"/>
      <c r="C14" s="68"/>
      <c r="D14" s="68"/>
      <c r="E14" s="79">
        <f>IF(SUM(E12:E13)&gt;17.5,17.5,SUM(E12:E13))</f>
        <v>0</v>
      </c>
      <c r="F14" s="68"/>
      <c r="G14" s="68"/>
      <c r="H14" s="68"/>
    </row>
    <row r="15" spans="1:8" ht="18" x14ac:dyDescent="0.25">
      <c r="A15" s="123"/>
      <c r="B15" s="68"/>
      <c r="C15" s="68"/>
      <c r="D15" s="68"/>
      <c r="E15" s="68"/>
      <c r="F15" s="118" t="s">
        <v>25</v>
      </c>
      <c r="G15" s="118"/>
      <c r="H15" s="63">
        <f>IF(H12+E14&gt;7,7,H12+E14)</f>
        <v>0</v>
      </c>
    </row>
    <row r="16" spans="1:8" ht="18" customHeight="1" x14ac:dyDescent="0.25">
      <c r="A16" s="78"/>
      <c r="B16" s="68"/>
      <c r="C16" s="68"/>
      <c r="D16" s="68"/>
      <c r="E16" s="68"/>
      <c r="F16" s="122"/>
      <c r="G16" s="122"/>
      <c r="H16" s="122"/>
    </row>
    <row r="17" spans="1:8" x14ac:dyDescent="0.25">
      <c r="A17" s="28" t="s">
        <v>24</v>
      </c>
      <c r="B17" s="27">
        <v>2.1999999999999999E-2</v>
      </c>
      <c r="C17" s="26"/>
      <c r="D17" s="26"/>
      <c r="E17" s="26"/>
      <c r="F17" s="26"/>
      <c r="G17" s="26"/>
      <c r="H17" s="26"/>
    </row>
    <row r="18" spans="1:8" x14ac:dyDescent="0.25">
      <c r="A18" s="125" t="s">
        <v>23</v>
      </c>
      <c r="B18" s="125"/>
      <c r="C18" s="125"/>
      <c r="D18" s="125"/>
      <c r="E18" s="125"/>
      <c r="F18" s="125"/>
      <c r="G18" s="125"/>
      <c r="H18" s="125"/>
    </row>
    <row r="19" spans="1:8" x14ac:dyDescent="0.25">
      <c r="A19" s="125"/>
      <c r="B19" s="125"/>
      <c r="C19" s="125"/>
      <c r="D19" s="125"/>
      <c r="E19" s="125"/>
      <c r="F19" s="125"/>
      <c r="G19" s="125"/>
      <c r="H19" s="125"/>
    </row>
    <row r="20" spans="1:8" x14ac:dyDescent="0.25">
      <c r="A20" s="81"/>
      <c r="B20" s="82"/>
      <c r="C20" s="68"/>
      <c r="D20" s="68"/>
      <c r="E20" s="68"/>
      <c r="F20" s="68"/>
      <c r="G20" s="68"/>
      <c r="H20" s="68"/>
    </row>
    <row r="21" spans="1:8" ht="18" x14ac:dyDescent="0.25">
      <c r="A21" s="81"/>
      <c r="B21" s="82"/>
      <c r="C21" s="25" t="s">
        <v>22</v>
      </c>
      <c r="D21" s="24">
        <v>0</v>
      </c>
      <c r="F21" s="115" t="s">
        <v>21</v>
      </c>
      <c r="G21" s="115"/>
      <c r="H21" s="23">
        <f>IF(D21&gt;200,2.2,D21*0.011)</f>
        <v>0</v>
      </c>
    </row>
    <row r="22" spans="1:8" ht="18" x14ac:dyDescent="0.25">
      <c r="A22" s="81"/>
      <c r="B22" s="82"/>
      <c r="C22" s="68"/>
      <c r="D22" s="68"/>
      <c r="E22" s="68"/>
      <c r="F22" s="83"/>
      <c r="G22" s="83"/>
      <c r="H22" s="84"/>
    </row>
    <row r="23" spans="1:8" x14ac:dyDescent="0.25">
      <c r="A23" s="18" t="s">
        <v>20</v>
      </c>
      <c r="B23" s="64">
        <v>2.8000000000000001E-2</v>
      </c>
      <c r="C23" s="16"/>
      <c r="D23" s="16"/>
      <c r="E23" s="16"/>
      <c r="F23" s="16"/>
      <c r="G23" s="16"/>
      <c r="H23" s="16"/>
    </row>
    <row r="24" spans="1:8" x14ac:dyDescent="0.25">
      <c r="A24" s="125" t="s">
        <v>19</v>
      </c>
      <c r="B24" s="68"/>
      <c r="C24" s="126" t="s">
        <v>18</v>
      </c>
      <c r="D24" s="126"/>
      <c r="E24" s="126"/>
      <c r="F24" s="15">
        <v>0</v>
      </c>
      <c r="G24" s="68"/>
      <c r="H24" s="68"/>
    </row>
    <row r="25" spans="1:8" x14ac:dyDescent="0.25">
      <c r="A25" s="125"/>
      <c r="B25" s="68"/>
      <c r="C25" s="126" t="s">
        <v>17</v>
      </c>
      <c r="D25" s="126"/>
      <c r="E25" s="126"/>
      <c r="F25" s="15">
        <v>0</v>
      </c>
      <c r="G25" s="68"/>
      <c r="H25" s="68"/>
    </row>
    <row r="26" spans="1:8" x14ac:dyDescent="0.25">
      <c r="A26" s="85"/>
      <c r="B26" s="68"/>
      <c r="C26" s="126" t="s">
        <v>16</v>
      </c>
      <c r="D26" s="126"/>
      <c r="E26" s="126"/>
      <c r="F26" s="15">
        <v>0</v>
      </c>
      <c r="G26" s="68"/>
      <c r="H26" s="68"/>
    </row>
    <row r="27" spans="1:8" x14ac:dyDescent="0.25">
      <c r="A27" s="85"/>
      <c r="B27" s="68"/>
      <c r="C27" s="126" t="s">
        <v>15</v>
      </c>
      <c r="D27" s="126"/>
      <c r="E27" s="126"/>
      <c r="F27" s="15">
        <v>0</v>
      </c>
      <c r="G27" s="68"/>
      <c r="H27" s="68"/>
    </row>
    <row r="28" spans="1:8" x14ac:dyDescent="0.25">
      <c r="A28" s="85"/>
      <c r="B28" s="68"/>
      <c r="C28" s="126" t="s">
        <v>14</v>
      </c>
      <c r="D28" s="126"/>
      <c r="E28" s="126"/>
      <c r="F28" s="15">
        <v>0</v>
      </c>
      <c r="G28" s="68"/>
      <c r="H28" s="68"/>
    </row>
    <row r="29" spans="1:8" x14ac:dyDescent="0.25">
      <c r="A29" s="85"/>
      <c r="B29" s="68"/>
      <c r="C29" s="126" t="s">
        <v>13</v>
      </c>
      <c r="D29" s="126"/>
      <c r="E29" s="126"/>
      <c r="F29" s="15">
        <v>0</v>
      </c>
      <c r="G29" s="68"/>
      <c r="H29" s="68"/>
    </row>
    <row r="30" spans="1:8" ht="18" x14ac:dyDescent="0.25">
      <c r="A30" s="87"/>
      <c r="B30" s="68"/>
      <c r="C30" s="68"/>
      <c r="D30" s="68"/>
      <c r="E30" s="68"/>
      <c r="F30" s="119" t="s">
        <v>12</v>
      </c>
      <c r="G30" s="119"/>
      <c r="H30" s="65">
        <f>IF((F24*2.8)+(F25*2.4)+(F26*2)+(F27*0.82)+(F28*1.2)+(F29*0.4)&gt;2.8,2.8,(F24*2.8)+(F25*2.4)+(F26*2)+(F27*0.82)+(F28*1.2)+(F29*0.4))</f>
        <v>0</v>
      </c>
    </row>
    <row r="31" spans="1:8" x14ac:dyDescent="0.25">
      <c r="A31" s="87"/>
      <c r="B31" s="68"/>
      <c r="C31" s="68"/>
      <c r="D31" s="68"/>
      <c r="E31" s="68"/>
      <c r="F31" s="68"/>
      <c r="G31" s="68"/>
      <c r="H31" s="68"/>
    </row>
    <row r="32" spans="1:8" ht="18" x14ac:dyDescent="0.25">
      <c r="A32" s="87"/>
      <c r="B32" s="68"/>
      <c r="C32" s="86"/>
      <c r="D32" s="124" t="s">
        <v>46</v>
      </c>
      <c r="E32" s="124"/>
      <c r="F32" s="124"/>
      <c r="G32" s="124"/>
      <c r="H32" s="66">
        <f>H30+H21+H15+H8</f>
        <v>0.60250000000000004</v>
      </c>
    </row>
    <row r="33" spans="1:8" hidden="1" x14ac:dyDescent="0.25">
      <c r="A33" s="3"/>
      <c r="B33" s="3"/>
      <c r="C33" s="3"/>
      <c r="D33" s="3"/>
      <c r="E33" s="3"/>
      <c r="F33" s="3"/>
      <c r="G33" s="3"/>
      <c r="H33" s="3"/>
    </row>
    <row r="38" spans="1:8" hidden="1" x14ac:dyDescent="0.25">
      <c r="A38" s="67"/>
    </row>
  </sheetData>
  <sheetProtection algorithmName="SHA-512" hashValue="wKzEwHvDwXKgPMSaNKZpReqjQW+UDFx/fJKtEDYAzomolpQmOs56rP0PG2ymoE5Idysm9Za1bmOMFLm6m2NbgA==" saltValue="cCxqoIsAyqrJgjqKf+jfjw==" spinCount="100000" sheet="1" objects="1" scenarios="1" selectLockedCells="1"/>
  <mergeCells count="20">
    <mergeCell ref="D32:G32"/>
    <mergeCell ref="F16:H16"/>
    <mergeCell ref="A18:H19"/>
    <mergeCell ref="F21:G21"/>
    <mergeCell ref="A24:A25"/>
    <mergeCell ref="C24:E24"/>
    <mergeCell ref="C25:E25"/>
    <mergeCell ref="C26:E26"/>
    <mergeCell ref="C27:E27"/>
    <mergeCell ref="C28:E28"/>
    <mergeCell ref="C29:E29"/>
    <mergeCell ref="F30:G30"/>
    <mergeCell ref="D2:G2"/>
    <mergeCell ref="A3:H3"/>
    <mergeCell ref="F8:G8"/>
    <mergeCell ref="F9:H9"/>
    <mergeCell ref="A11:A15"/>
    <mergeCell ref="C11:E11"/>
    <mergeCell ref="G11:H11"/>
    <mergeCell ref="F15:G15"/>
  </mergeCells>
  <dataValidations count="4">
    <dataValidation type="whole" operator="greaterThanOrEqual" allowBlank="1" showInputMessage="1" showErrorMessage="1" errorTitle="ERROR" error="Debes introducir un número entero" promptTitle="AVISO" prompt="No debes contar los ejercicios de la oposición aprobada sin plaza" sqref="G12" xr:uid="{0C3CEEC8-439E-40C3-9E51-14CB97905838}">
      <formula1>0</formula1>
    </dataValidation>
    <dataValidation type="whole" operator="greaterThanOrEqual" allowBlank="1" showInputMessage="1" showErrorMessage="1" errorTitle="ERROR" error="Mejor un número" promptTitle="AVISO" prompt="El máximo se consigue con 200 horas de formación" sqref="D21" xr:uid="{F788BA42-B9C9-4440-B0E9-D227CE51738D}">
      <formula1>0</formula1>
    </dataValidation>
    <dataValidation type="whole" operator="greaterThanOrEqual" allowBlank="1" showErrorMessage="1" errorTitle="ERROR" error="Debes introducir un número entero" promptTitle="AVISO" prompt="Sólo admite números enteros" sqref="D12:D13 F24:F29" xr:uid="{6C2CD263-875A-4C99-895F-984F307E76AA}">
      <formula1>0</formula1>
    </dataValidation>
    <dataValidation type="date" operator="notEqual" allowBlank="1" showInputMessage="1" showErrorMessage="1" errorTitle="ERROR" error="El formato de fecha no es correcto. Introduce la fecha con formato DD/MM/AAAA" promptTitle="AVISO" prompt="DD/MM/AAAA" sqref="C1" xr:uid="{A0EC5DF9-C7BD-4B1B-B892-FE7415EBE3A5}">
      <formula1>29249</formula1>
    </dataValidation>
  </dataValidations>
  <printOptions horizontalCentered="1" verticalCentered="1"/>
  <pageMargins left="0.23622047244094491" right="0.23622047244094491" top="0.60843749999999996" bottom="0.55118110236220474" header="0.31496062992125984" footer="0.31496062992125984"/>
  <pageSetup paperSize="9" scale="98" fitToWidth="0" orientation="landscape" r:id="rId1"/>
  <headerFooter>
    <oddHeader xml:space="preserve">&amp;L                                                                                                  &amp;G&amp;C&amp;"Arial Black,Normal"&amp;14Preparado por OSTA &amp;D&amp;R
</oddHeader>
    <oddFooter>&amp;C&amp;"Arial Black,Normal"Preparado por OSTA &amp;D&amp;RPágina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CONCURSO DE MÉRITOS</vt:lpstr>
      <vt:lpstr>CONCURSO-OPOSICIÓN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OSTA</dc:creator>
  <cp:lastModifiedBy>OSTA</cp:lastModifiedBy>
  <dcterms:created xsi:type="dcterms:W3CDTF">2022-12-15T09:00:51Z</dcterms:created>
  <dcterms:modified xsi:type="dcterms:W3CDTF">2022-12-15T12:08:14Z</dcterms:modified>
</cp:coreProperties>
</file>